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02235.sharepoint.com/sites/Recruiting-In-House/Shared Documents/ProFormas/2023 Proformas/"/>
    </mc:Choice>
  </mc:AlternateContent>
  <xr:revisionPtr revIDLastSave="19" documentId="8_{A25522F7-43D0-409D-A7AE-07D9728EFED4}" xr6:coauthVersionLast="47" xr6:coauthVersionMax="47" xr10:uidLastSave="{60F8911E-A0B6-469F-B51A-6117A95ABAAF}"/>
  <bookViews>
    <workbookView xWindow="-3555" yWindow="-16320" windowWidth="29040" windowHeight="15840" xr2:uid="{00000000-000D-0000-FFFF-FFFF00000000}"/>
  </bookViews>
  <sheets>
    <sheet name="Overview" sheetId="1" r:id="rId1"/>
    <sheet name="Health Insuranc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I30" i="1"/>
  <c r="H30" i="1"/>
  <c r="G30" i="1"/>
  <c r="G26" i="1"/>
  <c r="I28" i="1"/>
  <c r="H28" i="1"/>
  <c r="G28" i="1"/>
  <c r="H23" i="1"/>
  <c r="I23" i="1" s="1"/>
  <c r="H21" i="1"/>
  <c r="I21" i="1" s="1"/>
  <c r="H20" i="1"/>
  <c r="I20" i="1" s="1"/>
  <c r="H19" i="1"/>
  <c r="I19" i="1" s="1"/>
  <c r="G17" i="1"/>
  <c r="G10" i="1"/>
  <c r="N9" i="1"/>
  <c r="N10" i="1" s="1"/>
  <c r="N11" i="1" s="1"/>
  <c r="G9" i="1"/>
  <c r="G8" i="1"/>
  <c r="I8" i="1" s="1"/>
  <c r="G11" i="1" l="1"/>
  <c r="I11" i="1"/>
  <c r="I14" i="1" s="1"/>
  <c r="I25" i="1"/>
  <c r="H8" i="1"/>
  <c r="H11" i="1" s="1"/>
  <c r="H14" i="1" s="1"/>
  <c r="G25" i="1" l="1"/>
  <c r="G14" i="1"/>
  <c r="G29" i="1"/>
  <c r="H27" i="1"/>
  <c r="H29" i="1"/>
  <c r="H26" i="1"/>
  <c r="H25" i="1"/>
  <c r="I27" i="1"/>
  <c r="I29" i="1"/>
  <c r="I26" i="1"/>
  <c r="I32" i="1" l="1"/>
  <c r="I34" i="1" s="1"/>
  <c r="G32" i="1"/>
  <c r="G34" i="1" s="1"/>
  <c r="H32" i="1" l="1"/>
  <c r="H34" i="1" s="1"/>
  <c r="H38" i="1" s="1"/>
  <c r="G35" i="1"/>
  <c r="G38" i="1"/>
  <c r="I38" i="1"/>
  <c r="I35" i="1"/>
  <c r="H35" i="1" l="1"/>
</calcChain>
</file>

<file path=xl/sharedStrings.xml><?xml version="1.0" encoding="utf-8"?>
<sst xmlns="http://schemas.openxmlformats.org/spreadsheetml/2006/main" count="150" uniqueCount="102">
  <si>
    <t>Practus LLP</t>
  </si>
  <si>
    <t>Partner Overview</t>
  </si>
  <si>
    <t>Base</t>
  </si>
  <si>
    <t>Scenario #1</t>
  </si>
  <si>
    <t>Scenario #2</t>
  </si>
  <si>
    <t>Total Revenue</t>
  </si>
  <si>
    <t>Expenses:</t>
  </si>
  <si>
    <t>Partnership Fee (% of Revenue)</t>
  </si>
  <si>
    <t>Library/ Subscriptions (WestLaw and Practical Law)</t>
  </si>
  <si>
    <r>
      <t xml:space="preserve">Equipment expense (Computer/headset/printer/copier)  </t>
    </r>
    <r>
      <rPr>
        <b/>
        <sz val="11"/>
        <color theme="1"/>
        <rFont val="Calibri"/>
        <family val="2"/>
        <scheme val="minor"/>
      </rPr>
      <t>*estimated ONE time FEE only if needed</t>
    </r>
  </si>
  <si>
    <t>Average % of revenue per year</t>
  </si>
  <si>
    <t>Continuing Ed</t>
  </si>
  <si>
    <t>Membership/ Dues</t>
  </si>
  <si>
    <t>Miscellaneous (equipment &amp; office supplies, etc)</t>
  </si>
  <si>
    <t>Cell Phone</t>
  </si>
  <si>
    <t>Total Expenses</t>
  </si>
  <si>
    <t>Net Income - Amount for distribution</t>
  </si>
  <si>
    <t>Realization Ration (Net Income/Total Revenue)</t>
  </si>
  <si>
    <t>Current Salary  (estimated)</t>
  </si>
  <si>
    <t>% increase Practus estimated Net Income vs. estimated current salary</t>
  </si>
  <si>
    <t xml:space="preserve"> - Scenario #1 - Increase service revenue by:</t>
  </si>
  <si>
    <t xml:space="preserve"> - Scenario #2 - Increase service revenue by:</t>
  </si>
  <si>
    <t>Important Notes</t>
  </si>
  <si>
    <t>Expenses are completely at the discretion of the Partner; adjust as deemed appropriate for individual circumstances.</t>
  </si>
  <si>
    <t>You get paid 35% for referring business inhouse and 65% for any work referred to you.  Your 20% partnership fee would be deducted after you get paid.</t>
  </si>
  <si>
    <t>Carrier</t>
  </si>
  <si>
    <t>Plan Name</t>
  </si>
  <si>
    <t>Single/ Family</t>
  </si>
  <si>
    <t>Deductible</t>
  </si>
  <si>
    <t>Max Out of Pocket</t>
  </si>
  <si>
    <t>~ Mthly Cost</t>
  </si>
  <si>
    <t>H.S.A</t>
  </si>
  <si>
    <t>UHC</t>
  </si>
  <si>
    <t>S</t>
  </si>
  <si>
    <t>High Deductible w/H.S.A. availability</t>
  </si>
  <si>
    <t>F</t>
  </si>
  <si>
    <t>PPO/Copay</t>
  </si>
  <si>
    <t>Low Deductible</t>
  </si>
  <si>
    <t xml:space="preserve">If you would like additional information on these plans please let us know and we are happy to share for your review. </t>
  </si>
  <si>
    <t xml:space="preserve">High Deductible </t>
  </si>
  <si>
    <t>Dental Plan Options</t>
  </si>
  <si>
    <t>High Max</t>
  </si>
  <si>
    <t>Vision Plan Options</t>
  </si>
  <si>
    <t>In Network</t>
  </si>
  <si>
    <t>Health Insurance Plan Options for 2023</t>
  </si>
  <si>
    <t>HSA</t>
  </si>
  <si>
    <t>Attorney responsible for obtaining own HSA bank account</t>
  </si>
  <si>
    <t>Ameritas</t>
  </si>
  <si>
    <t>Ann. Max $5,000</t>
  </si>
  <si>
    <t>Ann. Max. $1,500</t>
  </si>
  <si>
    <t>VSP</t>
  </si>
  <si>
    <t>Life Insurance Options</t>
  </si>
  <si>
    <t>Eligible</t>
  </si>
  <si>
    <t>New York Life</t>
  </si>
  <si>
    <t>Basic Life &amp; ADD</t>
  </si>
  <si>
    <t>Employee Only</t>
  </si>
  <si>
    <t>Approximate</t>
  </si>
  <si>
    <t>$25,000 (required)</t>
  </si>
  <si>
    <t>Voluntary Life</t>
  </si>
  <si>
    <t>Employee</t>
  </si>
  <si>
    <t>TBD:  Amount + Age</t>
  </si>
  <si>
    <t>Spouse</t>
  </si>
  <si>
    <t>Child(ren)</t>
  </si>
  <si>
    <t>Worker's Compensation</t>
  </si>
  <si>
    <t xml:space="preserve">~ Cost </t>
  </si>
  <si>
    <t>The Hartford</t>
  </si>
  <si>
    <t>Practus, LLP</t>
  </si>
  <si>
    <t>TBD based on Compensation*</t>
  </si>
  <si>
    <t>* Worker's Compensation insurance is based on compensation and may not be required in all States</t>
  </si>
  <si>
    <t>401(K) Retirement Plan**:  Estimated effective date is 3/1/2023.  Currently in process of being written and approved</t>
  </si>
  <si>
    <t>The Standard</t>
  </si>
  <si>
    <t>Practus, LLP 401(k)</t>
  </si>
  <si>
    <t>Amount Deferred + Safe Harbor Match</t>
  </si>
  <si>
    <t>Long Term Disability</t>
  </si>
  <si>
    <t xml:space="preserve">Not Available to Partners </t>
  </si>
  <si>
    <t>All plan premiums are shown as lowest (Employee Only) and highest (Family) coverage options</t>
  </si>
  <si>
    <t>Revenue:  (ESTIMATED)</t>
  </si>
  <si>
    <t>% of Revenue Allocated</t>
  </si>
  <si>
    <t>Hourly Rate</t>
  </si>
  <si>
    <t>$ Referred</t>
  </si>
  <si>
    <t>Hours Worked*</t>
  </si>
  <si>
    <t>Service Revenue (Originated and Collected)</t>
  </si>
  <si>
    <t>* Estimated Overview of Hours Worked</t>
  </si>
  <si>
    <t>Referred Work to other Partners</t>
  </si>
  <si>
    <t>Yearly Hours</t>
  </si>
  <si>
    <t xml:space="preserve">Referred Work from other Partners </t>
  </si>
  <si>
    <t>Monthly Hours</t>
  </si>
  <si>
    <t>Weekly Hours</t>
  </si>
  <si>
    <t>(covers backoffice accounting, bill prod &amp; invoicing, technology (including DMS, PMS), liability Insurance, firm mktg)</t>
  </si>
  <si>
    <t>($160/mo for WestLaw which is required)   * See below for additional optional add-ons</t>
  </si>
  <si>
    <t xml:space="preserve">Health Insurance </t>
  </si>
  <si>
    <t>Health Savings Account (HSA only available with high deductible)</t>
  </si>
  <si>
    <t>Office Space (if needed)</t>
  </si>
  <si>
    <t>Practice-specific software (not included in general technology suite)</t>
  </si>
  <si>
    <t xml:space="preserve">Partner fee for payroll Platform </t>
  </si>
  <si>
    <t>Monthly</t>
  </si>
  <si>
    <t xml:space="preserve">The Example above is a hypothetical based on assumed revenue levels to include originated business plus referred to and from partner business which is not guaranteed.    </t>
  </si>
  <si>
    <t>The Westlaw subscription is mandatory for ANY PARTNER, ATTORNEY, ASSOCIATE or COUNSEL. Adding Drafting, Practical Law, and/or Drafting Assistant to the mandatory Westlaw subscription is completely optional and is an additional expense</t>
  </si>
  <si>
    <t>Practice-specific individual partner marketing/client development (TBD)</t>
  </si>
  <si>
    <t>Travel and Entertainment (to include the 1X in person meeting T&amp;E)</t>
  </si>
  <si>
    <t>Christy Lawrie</t>
  </si>
  <si>
    <t>as of 3/1/23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</si>
</sst>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 indent="1"/>
    </xf>
    <xf numFmtId="0" fontId="2" fillId="0" borderId="0" xfId="0" applyFont="1"/>
    <xf numFmtId="44" fontId="0" fillId="0" borderId="0" xfId="1" applyFont="1"/>
    <xf numFmtId="44" fontId="6" fillId="0" borderId="0" xfId="1" applyFont="1" applyAlignment="1">
      <alignment horizontal="center"/>
    </xf>
    <xf numFmtId="44" fontId="2" fillId="0" borderId="1" xfId="1" applyFont="1" applyBorder="1"/>
    <xf numFmtId="0" fontId="0" fillId="0" borderId="5" xfId="0" applyBorder="1"/>
    <xf numFmtId="44" fontId="0" fillId="0" borderId="0" xfId="1" applyFont="1" applyFill="1" applyBorder="1"/>
    <xf numFmtId="10" fontId="0" fillId="0" borderId="8" xfId="0" applyNumberFormat="1" applyBorder="1"/>
    <xf numFmtId="0" fontId="0" fillId="0" borderId="11" xfId="0" applyBorder="1" applyAlignment="1">
      <alignment horizontal="left" indent="1"/>
    </xf>
    <xf numFmtId="0" fontId="0" fillId="0" borderId="12" xfId="0" applyBorder="1"/>
    <xf numFmtId="44" fontId="0" fillId="0" borderId="12" xfId="1" applyFont="1" applyBorder="1"/>
    <xf numFmtId="0" fontId="0" fillId="0" borderId="14" xfId="0" applyBorder="1" applyAlignment="1">
      <alignment horizontal="left" indent="1"/>
    </xf>
    <xf numFmtId="44" fontId="0" fillId="0" borderId="0" xfId="1" applyFont="1" applyBorder="1"/>
    <xf numFmtId="0" fontId="0" fillId="0" borderId="16" xfId="0" applyBorder="1" applyAlignment="1">
      <alignment horizontal="left" indent="1"/>
    </xf>
    <xf numFmtId="0" fontId="0" fillId="0" borderId="17" xfId="0" applyBorder="1"/>
    <xf numFmtId="44" fontId="0" fillId="0" borderId="17" xfId="1" applyFont="1" applyBorder="1"/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44" fontId="0" fillId="0" borderId="17" xfId="1" applyFont="1" applyFill="1" applyBorder="1"/>
    <xf numFmtId="9" fontId="0" fillId="0" borderId="0" xfId="0" applyNumberFormat="1"/>
    <xf numFmtId="9" fontId="0" fillId="0" borderId="17" xfId="0" applyNumberFormat="1" applyBorder="1"/>
    <xf numFmtId="9" fontId="0" fillId="0" borderId="12" xfId="0" applyNumberFormat="1" applyBorder="1"/>
    <xf numFmtId="10" fontId="0" fillId="0" borderId="17" xfId="0" applyNumberFormat="1" applyBorder="1"/>
    <xf numFmtId="44" fontId="0" fillId="0" borderId="12" xfId="1" applyFont="1" applyFill="1" applyBorder="1"/>
    <xf numFmtId="0" fontId="9" fillId="0" borderId="0" xfId="0" applyFont="1"/>
    <xf numFmtId="43" fontId="0" fillId="0" borderId="0" xfId="2" applyFont="1" applyBorder="1"/>
    <xf numFmtId="0" fontId="8" fillId="0" borderId="14" xfId="0" applyFont="1" applyBorder="1" applyAlignment="1">
      <alignment horizontal="left" indent="1"/>
    </xf>
    <xf numFmtId="164" fontId="0" fillId="0" borderId="8" xfId="0" applyNumberFormat="1" applyBorder="1"/>
    <xf numFmtId="44" fontId="0" fillId="0" borderId="13" xfId="1" applyFont="1" applyBorder="1"/>
    <xf numFmtId="44" fontId="0" fillId="0" borderId="15" xfId="1" applyFont="1" applyBorder="1"/>
    <xf numFmtId="44" fontId="0" fillId="0" borderId="18" xfId="1" applyFont="1" applyBorder="1"/>
    <xf numFmtId="0" fontId="0" fillId="0" borderId="14" xfId="0" applyBorder="1" applyAlignment="1">
      <alignment horizontal="left"/>
    </xf>
    <xf numFmtId="0" fontId="0" fillId="0" borderId="14" xfId="0" applyBorder="1"/>
    <xf numFmtId="44" fontId="1" fillId="0" borderId="0" xfId="1" applyFont="1" applyBorder="1"/>
    <xf numFmtId="0" fontId="0" fillId="2" borderId="16" xfId="0" applyFill="1" applyBorder="1" applyAlignment="1">
      <alignment horizontal="left"/>
    </xf>
    <xf numFmtId="0" fontId="0" fillId="2" borderId="17" xfId="0" applyFill="1" applyBorder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5" fontId="0" fillId="0" borderId="0" xfId="1" applyNumberFormat="1" applyFont="1"/>
    <xf numFmtId="166" fontId="0" fillId="0" borderId="0" xfId="2" applyNumberFormat="1" applyFont="1"/>
    <xf numFmtId="165" fontId="0" fillId="3" borderId="0" xfId="1" applyNumberFormat="1" applyFont="1" applyFill="1"/>
    <xf numFmtId="0" fontId="10" fillId="0" borderId="3" xfId="0" applyFont="1" applyBorder="1"/>
    <xf numFmtId="0" fontId="0" fillId="0" borderId="4" xfId="0" applyBorder="1"/>
    <xf numFmtId="9" fontId="0" fillId="0" borderId="0" xfId="3" applyFont="1"/>
    <xf numFmtId="6" fontId="0" fillId="0" borderId="0" xfId="3" applyNumberFormat="1" applyFont="1"/>
    <xf numFmtId="0" fontId="0" fillId="0" borderId="20" xfId="0" applyBorder="1"/>
    <xf numFmtId="166" fontId="0" fillId="0" borderId="21" xfId="0" applyNumberFormat="1" applyBorder="1"/>
    <xf numFmtId="166" fontId="0" fillId="3" borderId="0" xfId="2" applyNumberFormat="1" applyFont="1" applyFill="1"/>
    <xf numFmtId="2" fontId="0" fillId="0" borderId="7" xfId="0" applyNumberFormat="1" applyBorder="1"/>
    <xf numFmtId="0" fontId="0" fillId="0" borderId="12" xfId="3" applyNumberFormat="1" applyFont="1" applyBorder="1"/>
    <xf numFmtId="44" fontId="11" fillId="0" borderId="0" xfId="1" applyFont="1" applyFill="1" applyBorder="1"/>
    <xf numFmtId="44" fontId="0" fillId="0" borderId="0" xfId="1" applyFont="1" applyBorder="1" applyAlignment="1">
      <alignment horizontal="right"/>
    </xf>
    <xf numFmtId="44" fontId="0" fillId="0" borderId="15" xfId="1" applyFont="1" applyBorder="1" applyAlignment="1">
      <alignment horizontal="right"/>
    </xf>
    <xf numFmtId="1" fontId="0" fillId="0" borderId="8" xfId="3" applyNumberFormat="1" applyFont="1" applyBorder="1"/>
    <xf numFmtId="0" fontId="12" fillId="0" borderId="0" xfId="0" applyFont="1"/>
    <xf numFmtId="44" fontId="0" fillId="0" borderId="0" xfId="1" applyFont="1" applyFill="1" applyAlignment="1">
      <alignment horizontal="center"/>
    </xf>
    <xf numFmtId="44" fontId="0" fillId="4" borderId="0" xfId="1" applyFont="1" applyFill="1" applyAlignment="1">
      <alignment horizontal="center"/>
    </xf>
    <xf numFmtId="0" fontId="6" fillId="4" borderId="0" xfId="0" applyFont="1" applyFill="1"/>
    <xf numFmtId="44" fontId="0" fillId="0" borderId="0" xfId="1" applyFont="1" applyFill="1" applyBorder="1" applyAlignment="1">
      <alignment horizontal="left"/>
    </xf>
    <xf numFmtId="6" fontId="0" fillId="0" borderId="22" xfId="0" applyNumberFormat="1" applyBorder="1" applyAlignment="1">
      <alignment horizontal="right"/>
    </xf>
    <xf numFmtId="1" fontId="0" fillId="0" borderId="8" xfId="1" applyNumberFormat="1" applyFont="1" applyBorder="1"/>
    <xf numFmtId="165" fontId="0" fillId="0" borderId="0" xfId="1" applyNumberFormat="1" applyFont="1" applyBorder="1" applyAlignment="1">
      <alignment horizontal="right"/>
    </xf>
    <xf numFmtId="6" fontId="0" fillId="0" borderId="0" xfId="0" applyNumberFormat="1"/>
    <xf numFmtId="6" fontId="0" fillId="0" borderId="0" xfId="0" applyNumberFormat="1" applyAlignment="1">
      <alignment horizontal="right"/>
    </xf>
    <xf numFmtId="1" fontId="0" fillId="0" borderId="19" xfId="3" applyNumberFormat="1" applyFont="1" applyBorder="1"/>
    <xf numFmtId="44" fontId="0" fillId="0" borderId="18" xfId="1" applyFont="1" applyFill="1" applyBorder="1"/>
    <xf numFmtId="44" fontId="1" fillId="0" borderId="23" xfId="1" applyFont="1" applyBorder="1"/>
    <xf numFmtId="44" fontId="1" fillId="0" borderId="24" xfId="1" applyFont="1" applyBorder="1"/>
    <xf numFmtId="44" fontId="1" fillId="0" borderId="25" xfId="1" applyFont="1" applyBorder="1"/>
    <xf numFmtId="0" fontId="0" fillId="2" borderId="23" xfId="0" applyFill="1" applyBorder="1" applyAlignment="1">
      <alignment horizontal="left"/>
    </xf>
    <xf numFmtId="0" fontId="0" fillId="2" borderId="24" xfId="0" applyFill="1" applyBorder="1"/>
    <xf numFmtId="44" fontId="1" fillId="2" borderId="24" xfId="1" applyFont="1" applyFill="1" applyBorder="1"/>
    <xf numFmtId="44" fontId="1" fillId="2" borderId="25" xfId="1" applyFont="1" applyFill="1" applyBorder="1"/>
    <xf numFmtId="10" fontId="0" fillId="2" borderId="17" xfId="3" applyNumberFormat="1" applyFont="1" applyFill="1" applyBorder="1"/>
    <xf numFmtId="10" fontId="0" fillId="2" borderId="18" xfId="3" applyNumberFormat="1" applyFont="1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16" xfId="0" applyFill="1" applyBorder="1"/>
    <xf numFmtId="10" fontId="0" fillId="2" borderId="22" xfId="3" applyNumberFormat="1" applyFont="1" applyFill="1" applyBorder="1"/>
    <xf numFmtId="6" fontId="0" fillId="2" borderId="28" xfId="3" applyNumberFormat="1" applyFont="1" applyFill="1" applyBorder="1"/>
    <xf numFmtId="6" fontId="0" fillId="2" borderId="29" xfId="3" applyNumberFormat="1" applyFont="1" applyFill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44" fontId="16" fillId="0" borderId="0" xfId="1" applyFont="1" applyFill="1" applyBorder="1"/>
    <xf numFmtId="0" fontId="17" fillId="0" borderId="0" xfId="0" applyFont="1"/>
    <xf numFmtId="0" fontId="18" fillId="0" borderId="0" xfId="0" applyFont="1"/>
    <xf numFmtId="0" fontId="16" fillId="0" borderId="3" xfId="0" applyFont="1" applyBorder="1"/>
    <xf numFmtId="0" fontId="16" fillId="0" borderId="2" xfId="0" applyFont="1" applyBorder="1"/>
    <xf numFmtId="8" fontId="16" fillId="0" borderId="2" xfId="1" applyNumberFormat="1" applyFont="1" applyBorder="1"/>
    <xf numFmtId="44" fontId="16" fillId="0" borderId="2" xfId="1" applyFont="1" applyBorder="1"/>
    <xf numFmtId="44" fontId="16" fillId="0" borderId="2" xfId="1" applyFont="1" applyBorder="1" applyAlignment="1">
      <alignment horizontal="center"/>
    </xf>
    <xf numFmtId="44" fontId="16" fillId="0" borderId="9" xfId="1" applyFont="1" applyBorder="1"/>
    <xf numFmtId="0" fontId="16" fillId="0" borderId="5" xfId="0" applyFont="1" applyBorder="1"/>
    <xf numFmtId="0" fontId="16" fillId="0" borderId="6" xfId="0" applyFont="1" applyBorder="1"/>
    <xf numFmtId="8" fontId="16" fillId="0" borderId="6" xfId="1" applyNumberFormat="1" applyFont="1" applyBorder="1"/>
    <xf numFmtId="44" fontId="16" fillId="0" borderId="6" xfId="1" applyFont="1" applyBorder="1"/>
    <xf numFmtId="44" fontId="16" fillId="0" borderId="6" xfId="1" applyFont="1" applyBorder="1" applyAlignment="1">
      <alignment horizontal="center"/>
    </xf>
    <xf numFmtId="44" fontId="16" fillId="0" borderId="10" xfId="1" applyFont="1" applyBorder="1"/>
    <xf numFmtId="44" fontId="16" fillId="0" borderId="4" xfId="1" applyFont="1" applyBorder="1" applyAlignment="1">
      <alignment horizontal="center"/>
    </xf>
    <xf numFmtId="44" fontId="16" fillId="0" borderId="7" xfId="1" applyFont="1" applyBorder="1" applyAlignment="1">
      <alignment horizontal="center"/>
    </xf>
    <xf numFmtId="44" fontId="16" fillId="0" borderId="0" xfId="1" applyFont="1"/>
    <xf numFmtId="8" fontId="16" fillId="0" borderId="4" xfId="1" applyNumberFormat="1" applyFont="1" applyBorder="1"/>
    <xf numFmtId="8" fontId="16" fillId="0" borderId="7" xfId="1" applyNumberFormat="1" applyFont="1" applyBorder="1"/>
    <xf numFmtId="44" fontId="16" fillId="0" borderId="4" xfId="1" applyFont="1" applyBorder="1"/>
    <xf numFmtId="44" fontId="16" fillId="0" borderId="7" xfId="1" applyFont="1" applyBorder="1"/>
    <xf numFmtId="44" fontId="16" fillId="0" borderId="0" xfId="1" applyFont="1" applyBorder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workbookViewId="0">
      <selection activeCell="E30" sqref="E30"/>
    </sheetView>
  </sheetViews>
  <sheetFormatPr defaultRowHeight="15" x14ac:dyDescent="0.25"/>
  <cols>
    <col min="1" max="1" width="30.7109375" customWidth="1"/>
    <col min="2" max="2" width="33.42578125" customWidth="1"/>
    <col min="3" max="3" width="26.140625" customWidth="1"/>
    <col min="4" max="4" width="14.85546875" customWidth="1"/>
    <col min="5" max="5" width="12.7109375" bestFit="1" customWidth="1"/>
    <col min="6" max="6" width="14.28515625" style="6" bestFit="1" customWidth="1"/>
    <col min="7" max="7" width="13.42578125" bestFit="1" customWidth="1"/>
    <col min="8" max="8" width="17" customWidth="1"/>
    <col min="9" max="9" width="16.5703125" customWidth="1"/>
    <col min="13" max="13" width="18.5703125" customWidth="1"/>
    <col min="14" max="14" width="18" customWidth="1"/>
  </cols>
  <sheetData>
    <row r="1" spans="1:14" ht="18.75" x14ac:dyDescent="0.3">
      <c r="A1" s="1" t="s">
        <v>0</v>
      </c>
    </row>
    <row r="2" spans="1:14" ht="18.75" x14ac:dyDescent="0.3">
      <c r="A2" s="1"/>
    </row>
    <row r="3" spans="1:14" ht="18.75" x14ac:dyDescent="0.3">
      <c r="A3" s="2" t="s">
        <v>1</v>
      </c>
    </row>
    <row r="4" spans="1:14" ht="18.75" x14ac:dyDescent="0.3">
      <c r="A4" s="28" t="s">
        <v>100</v>
      </c>
    </row>
    <row r="5" spans="1:14" ht="18.75" x14ac:dyDescent="0.3">
      <c r="A5" s="58" t="s">
        <v>101</v>
      </c>
    </row>
    <row r="7" spans="1:14" x14ac:dyDescent="0.25">
      <c r="A7" s="3" t="s">
        <v>76</v>
      </c>
      <c r="C7" s="40" t="s">
        <v>77</v>
      </c>
      <c r="D7" s="41" t="s">
        <v>78</v>
      </c>
      <c r="E7" s="41" t="s">
        <v>79</v>
      </c>
      <c r="F7" s="41" t="s">
        <v>80</v>
      </c>
      <c r="G7" s="7" t="s">
        <v>2</v>
      </c>
      <c r="H7" s="7" t="s">
        <v>3</v>
      </c>
      <c r="I7" s="7" t="s">
        <v>4</v>
      </c>
    </row>
    <row r="8" spans="1:14" x14ac:dyDescent="0.25">
      <c r="A8" s="4" t="s">
        <v>81</v>
      </c>
      <c r="C8" s="6"/>
      <c r="D8" s="42">
        <v>225</v>
      </c>
      <c r="E8" s="42"/>
      <c r="F8" s="43">
        <v>1500</v>
      </c>
      <c r="G8" s="42">
        <f>SUM(F8*D8)</f>
        <v>337500</v>
      </c>
      <c r="H8" s="44">
        <f>+G8+F40</f>
        <v>437500</v>
      </c>
      <c r="I8" s="44">
        <f>+G8+F41</f>
        <v>587500</v>
      </c>
      <c r="M8" s="45" t="s">
        <v>82</v>
      </c>
      <c r="N8" s="46"/>
    </row>
    <row r="9" spans="1:14" x14ac:dyDescent="0.25">
      <c r="A9" s="4" t="s">
        <v>83</v>
      </c>
      <c r="C9" s="23">
        <v>0.35</v>
      </c>
      <c r="D9" s="47"/>
      <c r="E9" s="48">
        <v>0</v>
      </c>
      <c r="F9" s="42"/>
      <c r="G9" s="42">
        <f>SUM(C9*E9)</f>
        <v>0</v>
      </c>
      <c r="H9" s="44">
        <v>0</v>
      </c>
      <c r="I9" s="44">
        <v>0</v>
      </c>
      <c r="M9" s="49" t="s">
        <v>84</v>
      </c>
      <c r="N9" s="50">
        <f>+F8</f>
        <v>1500</v>
      </c>
    </row>
    <row r="10" spans="1:14" x14ac:dyDescent="0.25">
      <c r="A10" s="4" t="s">
        <v>85</v>
      </c>
      <c r="C10" s="23">
        <v>0.65</v>
      </c>
      <c r="D10" s="47"/>
      <c r="E10" s="48">
        <v>0</v>
      </c>
      <c r="F10" s="42"/>
      <c r="G10" s="43">
        <f>SUM(C10*E10)</f>
        <v>0</v>
      </c>
      <c r="H10" s="51">
        <v>0</v>
      </c>
      <c r="I10" s="51">
        <v>0</v>
      </c>
      <c r="M10" s="49" t="s">
        <v>86</v>
      </c>
      <c r="N10" s="50">
        <f>+N9/12</f>
        <v>125</v>
      </c>
    </row>
    <row r="11" spans="1:14" ht="15.75" thickBot="1" x14ac:dyDescent="0.3">
      <c r="A11" s="5" t="s">
        <v>5</v>
      </c>
      <c r="F11"/>
      <c r="G11" s="8">
        <f>SUM(G8:G10)</f>
        <v>337500</v>
      </c>
      <c r="H11" s="8">
        <f>SUM(H8:H10)</f>
        <v>437500</v>
      </c>
      <c r="I11" s="8">
        <f>SUM(I8:I10)</f>
        <v>587500</v>
      </c>
      <c r="M11" s="9" t="s">
        <v>87</v>
      </c>
      <c r="N11" s="52">
        <f>+N10/4</f>
        <v>31.25</v>
      </c>
    </row>
    <row r="12" spans="1:14" x14ac:dyDescent="0.25">
      <c r="F12"/>
      <c r="G12" s="6"/>
      <c r="H12" s="6"/>
      <c r="I12" s="6"/>
    </row>
    <row r="13" spans="1:14" ht="15.75" thickBot="1" x14ac:dyDescent="0.3">
      <c r="A13" s="3" t="s">
        <v>6</v>
      </c>
      <c r="F13"/>
      <c r="G13" s="6"/>
      <c r="H13" s="6"/>
      <c r="I13" s="6"/>
    </row>
    <row r="14" spans="1:14" x14ac:dyDescent="0.25">
      <c r="A14" s="12" t="s">
        <v>7</v>
      </c>
      <c r="B14" s="13"/>
      <c r="C14" s="13"/>
      <c r="D14" s="13"/>
      <c r="E14" s="13"/>
      <c r="F14" s="25">
        <v>0.2</v>
      </c>
      <c r="G14" s="14">
        <f>-SUM(F14*G11)</f>
        <v>-67500</v>
      </c>
      <c r="H14" s="14">
        <f>-SUM(F14*H11)</f>
        <v>-87500</v>
      </c>
      <c r="I14" s="32">
        <f>-SUM(F14*I11)</f>
        <v>-117500</v>
      </c>
    </row>
    <row r="15" spans="1:14" x14ac:dyDescent="0.25">
      <c r="A15" s="30" t="s">
        <v>88</v>
      </c>
      <c r="F15" s="23"/>
      <c r="G15" s="16"/>
      <c r="H15" s="16"/>
      <c r="I15" s="33"/>
    </row>
    <row r="16" spans="1:14" ht="15.75" thickBot="1" x14ac:dyDescent="0.3">
      <c r="A16" s="17"/>
      <c r="B16" s="18"/>
      <c r="C16" s="18"/>
      <c r="D16" s="18"/>
      <c r="E16" s="18"/>
      <c r="F16" s="24"/>
      <c r="G16" s="19"/>
      <c r="H16" s="19"/>
      <c r="I16" s="34"/>
    </row>
    <row r="17" spans="1:9" x14ac:dyDescent="0.25">
      <c r="A17" s="15" t="s">
        <v>8</v>
      </c>
      <c r="D17" s="20"/>
      <c r="E17" s="65">
        <v>160</v>
      </c>
      <c r="F17" s="53">
        <v>12</v>
      </c>
      <c r="G17" s="54">
        <f>-SUM(E17*F17)</f>
        <v>-1920</v>
      </c>
      <c r="H17" s="16">
        <v>-1920</v>
      </c>
      <c r="I17" s="33">
        <v>-1920</v>
      </c>
    </row>
    <row r="18" spans="1:9" ht="15.75" thickBot="1" x14ac:dyDescent="0.3">
      <c r="A18" s="30" t="s">
        <v>89</v>
      </c>
      <c r="B18" s="18"/>
      <c r="C18" s="18"/>
      <c r="D18" s="21"/>
      <c r="E18" s="21"/>
      <c r="F18" s="26"/>
      <c r="G18" s="22"/>
      <c r="H18" s="19"/>
      <c r="I18" s="34"/>
    </row>
    <row r="19" spans="1:9" x14ac:dyDescent="0.25">
      <c r="A19" s="12" t="s">
        <v>90</v>
      </c>
      <c r="B19" s="13"/>
      <c r="C19" s="13"/>
      <c r="D19" s="13"/>
      <c r="E19" s="13"/>
      <c r="F19" s="13"/>
      <c r="G19" s="27">
        <v>0</v>
      </c>
      <c r="H19" s="14">
        <f t="shared" ref="H19:I23" si="0">G19</f>
        <v>0</v>
      </c>
      <c r="I19" s="32">
        <f t="shared" si="0"/>
        <v>0</v>
      </c>
    </row>
    <row r="20" spans="1:9" x14ac:dyDescent="0.25">
      <c r="A20" s="15" t="s">
        <v>91</v>
      </c>
      <c r="F20"/>
      <c r="G20" s="10">
        <v>0</v>
      </c>
      <c r="H20" s="16">
        <f t="shared" si="0"/>
        <v>0</v>
      </c>
      <c r="I20" s="33">
        <f t="shared" si="0"/>
        <v>0</v>
      </c>
    </row>
    <row r="21" spans="1:9" x14ac:dyDescent="0.25">
      <c r="A21" s="15" t="s">
        <v>9</v>
      </c>
      <c r="D21" s="66"/>
      <c r="E21" s="66">
        <v>2500</v>
      </c>
      <c r="F21" s="64">
        <v>1</v>
      </c>
      <c r="G21" s="62">
        <v>0</v>
      </c>
      <c r="H21" s="55">
        <f t="shared" si="0"/>
        <v>0</v>
      </c>
      <c r="I21" s="56">
        <f t="shared" si="0"/>
        <v>0</v>
      </c>
    </row>
    <row r="22" spans="1:9" x14ac:dyDescent="0.25">
      <c r="A22" s="15" t="s">
        <v>92</v>
      </c>
      <c r="D22" s="67"/>
      <c r="E22" s="67">
        <v>100</v>
      </c>
      <c r="F22" s="57">
        <v>12</v>
      </c>
      <c r="G22" s="10">
        <v>0</v>
      </c>
      <c r="H22" s="16">
        <v>0</v>
      </c>
      <c r="I22" s="33">
        <v>0</v>
      </c>
    </row>
    <row r="23" spans="1:9" x14ac:dyDescent="0.25">
      <c r="A23" s="15" t="s">
        <v>98</v>
      </c>
      <c r="F23" s="64">
        <v>0</v>
      </c>
      <c r="G23" s="16">
        <v>-2000</v>
      </c>
      <c r="H23" s="16">
        <f t="shared" si="0"/>
        <v>-2000</v>
      </c>
      <c r="I23" s="33">
        <f t="shared" si="0"/>
        <v>-2000</v>
      </c>
    </row>
    <row r="24" spans="1:9" x14ac:dyDescent="0.25">
      <c r="A24" s="15" t="s">
        <v>93</v>
      </c>
      <c r="D24" s="66"/>
      <c r="E24" s="66">
        <v>0</v>
      </c>
      <c r="F24" s="64">
        <v>12</v>
      </c>
      <c r="G24" s="16">
        <v>0</v>
      </c>
      <c r="H24" s="16">
        <v>0</v>
      </c>
      <c r="I24" s="33">
        <v>0</v>
      </c>
    </row>
    <row r="25" spans="1:9" x14ac:dyDescent="0.25">
      <c r="A25" s="15" t="s">
        <v>99</v>
      </c>
      <c r="D25" s="20" t="s">
        <v>10</v>
      </c>
      <c r="E25" s="20"/>
      <c r="F25" s="31">
        <v>5.0000000000000001E-3</v>
      </c>
      <c r="G25" s="10">
        <f>-G11*F25</f>
        <v>-1687.5</v>
      </c>
      <c r="H25" s="16">
        <f>-(H11*F25)</f>
        <v>-2187.5</v>
      </c>
      <c r="I25" s="33">
        <f>-I8*F25</f>
        <v>-2937.5</v>
      </c>
    </row>
    <row r="26" spans="1:9" x14ac:dyDescent="0.25">
      <c r="A26" s="15" t="s">
        <v>11</v>
      </c>
      <c r="D26" s="20" t="s">
        <v>10</v>
      </c>
      <c r="E26" s="20"/>
      <c r="F26" s="31">
        <v>3.0000000000000001E-3</v>
      </c>
      <c r="G26" s="10">
        <f>-SUM(F26*G11)</f>
        <v>-1012.5</v>
      </c>
      <c r="H26" s="16">
        <f>-SUM(H11*F26)</f>
        <v>-1312.5</v>
      </c>
      <c r="I26" s="33">
        <f>-SUM(I11*F26)</f>
        <v>-1762.5</v>
      </c>
    </row>
    <row r="27" spans="1:9" x14ac:dyDescent="0.25">
      <c r="A27" s="15" t="s">
        <v>12</v>
      </c>
      <c r="D27" s="20" t="s">
        <v>10</v>
      </c>
      <c r="E27" s="20"/>
      <c r="F27" s="11">
        <v>2.5000000000000001E-3</v>
      </c>
      <c r="G27" s="10">
        <f>-SUM(F27*G11)</f>
        <v>-843.75</v>
      </c>
      <c r="H27" s="16">
        <f>-SUM(H11*F27)</f>
        <v>-1093.75</v>
      </c>
      <c r="I27" s="33">
        <f>-SUM(I11*F27)</f>
        <v>-1468.75</v>
      </c>
    </row>
    <row r="28" spans="1:9" x14ac:dyDescent="0.25">
      <c r="A28" s="15" t="s">
        <v>94</v>
      </c>
      <c r="C28" s="20"/>
      <c r="D28" s="20" t="s">
        <v>95</v>
      </c>
      <c r="E28" s="67">
        <v>12</v>
      </c>
      <c r="F28" s="57">
        <v>12</v>
      </c>
      <c r="G28" s="10">
        <f>-SUM(F28*E28)</f>
        <v>-144</v>
      </c>
      <c r="H28" s="16">
        <f>-SUM(F28*E28)</f>
        <v>-144</v>
      </c>
      <c r="I28" s="33">
        <f>-SUM(F28*E28)</f>
        <v>-144</v>
      </c>
    </row>
    <row r="29" spans="1:9" x14ac:dyDescent="0.25">
      <c r="A29" s="15" t="s">
        <v>13</v>
      </c>
      <c r="D29" s="20" t="s">
        <v>10</v>
      </c>
      <c r="E29" s="20"/>
      <c r="F29" s="31">
        <v>2E-3</v>
      </c>
      <c r="G29" s="10">
        <f>-SUM(G11*F29)</f>
        <v>-675</v>
      </c>
      <c r="H29" s="16">
        <f>-SUM(H11*F29)</f>
        <v>-875</v>
      </c>
      <c r="I29" s="33">
        <f>-SUM(I11*F29)</f>
        <v>-1175</v>
      </c>
    </row>
    <row r="30" spans="1:9" ht="15.75" thickBot="1" x14ac:dyDescent="0.3">
      <c r="A30" s="17" t="s">
        <v>14</v>
      </c>
      <c r="B30" s="18"/>
      <c r="C30" s="21"/>
      <c r="D30" s="63" t="s">
        <v>95</v>
      </c>
      <c r="E30" s="63">
        <v>200</v>
      </c>
      <c r="F30" s="68">
        <v>12</v>
      </c>
      <c r="G30" s="22">
        <f>-SUM(E30*F30)</f>
        <v>-2400</v>
      </c>
      <c r="H30" s="22">
        <f>-SUM(F30*E30)</f>
        <v>-2400</v>
      </c>
      <c r="I30" s="69">
        <f>-SUM(F30*E30)</f>
        <v>-2400</v>
      </c>
    </row>
    <row r="31" spans="1:9" ht="15.75" thickBot="1" x14ac:dyDescent="0.3">
      <c r="A31" s="15"/>
      <c r="D31" s="20"/>
      <c r="E31" s="20"/>
      <c r="F31" s="29"/>
      <c r="G31" s="10"/>
      <c r="H31" s="16"/>
      <c r="I31" s="16"/>
    </row>
    <row r="32" spans="1:9" ht="15.75" thickBot="1" x14ac:dyDescent="0.3">
      <c r="A32" s="35" t="s">
        <v>15</v>
      </c>
      <c r="F32"/>
      <c r="G32" s="70">
        <f>SUM(G14:G30)</f>
        <v>-78182.75</v>
      </c>
      <c r="H32" s="71">
        <f>SUM(H14:H30)</f>
        <v>-99432.75</v>
      </c>
      <c r="I32" s="72">
        <f>SUM(I14:I30)</f>
        <v>-131307.75</v>
      </c>
    </row>
    <row r="33" spans="1:11" ht="15.75" thickBot="1" x14ac:dyDescent="0.3">
      <c r="A33" s="36"/>
      <c r="F33"/>
      <c r="G33" s="37"/>
      <c r="H33" s="37"/>
      <c r="I33" s="37"/>
    </row>
    <row r="34" spans="1:11" s="5" customFormat="1" ht="15.75" thickBot="1" x14ac:dyDescent="0.3">
      <c r="A34" s="73" t="s">
        <v>16</v>
      </c>
      <c r="B34" s="74"/>
      <c r="C34" s="74"/>
      <c r="D34" s="74"/>
      <c r="E34" s="74"/>
      <c r="F34" s="74"/>
      <c r="G34" s="75">
        <f>G11+G32</f>
        <v>259317.25</v>
      </c>
      <c r="H34" s="75">
        <f>H11+H32</f>
        <v>338067.25</v>
      </c>
      <c r="I34" s="76">
        <f>I11+I32</f>
        <v>456192.25</v>
      </c>
    </row>
    <row r="35" spans="1:11" s="5" customFormat="1" ht="15.75" thickBot="1" x14ac:dyDescent="0.3">
      <c r="A35" s="38" t="s">
        <v>17</v>
      </c>
      <c r="B35" s="39"/>
      <c r="C35" s="39"/>
      <c r="D35" s="39"/>
      <c r="E35" s="39"/>
      <c r="F35" s="39"/>
      <c r="G35" s="77">
        <f>G34/G11</f>
        <v>0.76834740740740737</v>
      </c>
      <c r="H35" s="77">
        <f>H34/H11</f>
        <v>0.77272514285714289</v>
      </c>
      <c r="I35" s="78">
        <f>I34/I11</f>
        <v>0.77649744680851063</v>
      </c>
    </row>
    <row r="36" spans="1:11" ht="15.75" thickBot="1" x14ac:dyDescent="0.3">
      <c r="F36"/>
      <c r="G36" s="6"/>
    </row>
    <row r="37" spans="1:11" x14ac:dyDescent="0.25">
      <c r="A37" s="79" t="s">
        <v>18</v>
      </c>
      <c r="B37" s="80"/>
      <c r="C37" s="80"/>
      <c r="D37" s="80"/>
      <c r="E37" s="80"/>
      <c r="F37" s="80"/>
      <c r="G37" s="83">
        <v>175000</v>
      </c>
      <c r="H37" s="83">
        <v>175000</v>
      </c>
      <c r="I37" s="84">
        <v>175000</v>
      </c>
      <c r="K37" s="6"/>
    </row>
    <row r="38" spans="1:11" ht="15.75" thickBot="1" x14ac:dyDescent="0.3">
      <c r="A38" s="81" t="s">
        <v>19</v>
      </c>
      <c r="B38" s="39"/>
      <c r="C38" s="39"/>
      <c r="D38" s="39"/>
      <c r="E38" s="39"/>
      <c r="F38" s="39"/>
      <c r="G38" s="82">
        <f>SUM(G34-G37)/G37</f>
        <v>0.48181285714285715</v>
      </c>
      <c r="H38" s="82">
        <f t="shared" ref="H38:I38" si="1">SUM(H34-H37)/H37</f>
        <v>0.93181285714285711</v>
      </c>
      <c r="I38" s="78">
        <f t="shared" si="1"/>
        <v>1.606812857142857</v>
      </c>
      <c r="K38" s="6"/>
    </row>
    <row r="39" spans="1:11" x14ac:dyDescent="0.25">
      <c r="F39"/>
      <c r="G39" s="6"/>
    </row>
    <row r="40" spans="1:11" x14ac:dyDescent="0.25">
      <c r="A40" t="s">
        <v>20</v>
      </c>
      <c r="F40" s="60">
        <v>100000</v>
      </c>
      <c r="G40" s="6"/>
    </row>
    <row r="41" spans="1:11" x14ac:dyDescent="0.25">
      <c r="A41" t="s">
        <v>21</v>
      </c>
      <c r="F41" s="60">
        <v>250000</v>
      </c>
      <c r="G41" s="6"/>
    </row>
    <row r="42" spans="1:11" x14ac:dyDescent="0.25">
      <c r="F42" s="59"/>
      <c r="G42" s="6"/>
    </row>
    <row r="43" spans="1:11" x14ac:dyDescent="0.25">
      <c r="A43" s="61" t="s">
        <v>22</v>
      </c>
      <c r="F43"/>
      <c r="G43" s="6"/>
    </row>
    <row r="44" spans="1:11" x14ac:dyDescent="0.25">
      <c r="A44" t="s">
        <v>96</v>
      </c>
      <c r="F44"/>
      <c r="G44" s="6"/>
    </row>
    <row r="45" spans="1:11" x14ac:dyDescent="0.25">
      <c r="A45" t="s">
        <v>23</v>
      </c>
      <c r="F45"/>
      <c r="G45" s="6"/>
    </row>
    <row r="46" spans="1:11" x14ac:dyDescent="0.25">
      <c r="A46" t="s">
        <v>24</v>
      </c>
      <c r="F46"/>
      <c r="G46" s="6"/>
    </row>
    <row r="47" spans="1:11" x14ac:dyDescent="0.25">
      <c r="A47" t="s">
        <v>97</v>
      </c>
      <c r="F47"/>
      <c r="G47" s="6"/>
    </row>
    <row r="48" spans="1:11" x14ac:dyDescent="0.25">
      <c r="F48"/>
      <c r="G48" s="6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zoomScale="136" zoomScaleNormal="136" workbookViewId="0">
      <selection activeCell="H24" sqref="H24"/>
    </sheetView>
  </sheetViews>
  <sheetFormatPr defaultRowHeight="11.25" x14ac:dyDescent="0.2"/>
  <cols>
    <col min="1" max="1" width="12.28515625" style="88" customWidth="1"/>
    <col min="2" max="2" width="16.85546875" style="88" customWidth="1"/>
    <col min="3" max="3" width="13.7109375" style="88" customWidth="1"/>
    <col min="4" max="4" width="11.5703125" style="88" customWidth="1"/>
    <col min="5" max="5" width="18.42578125" style="88" customWidth="1"/>
    <col min="6" max="6" width="18.5703125" style="88" customWidth="1"/>
    <col min="7" max="7" width="11.5703125" style="88" customWidth="1"/>
    <col min="8" max="8" width="35.28515625" style="88" customWidth="1"/>
    <col min="9" max="9" width="10.5703125" style="88" bestFit="1" customWidth="1"/>
    <col min="10" max="16384" width="9.140625" style="88"/>
  </cols>
  <sheetData>
    <row r="1" spans="1:9" x14ac:dyDescent="0.2">
      <c r="A1" s="85"/>
      <c r="B1" s="85"/>
      <c r="C1" s="85"/>
      <c r="D1" s="85"/>
      <c r="E1" s="85"/>
      <c r="F1" s="86"/>
      <c r="G1" s="87"/>
    </row>
    <row r="2" spans="1:9" x14ac:dyDescent="0.2">
      <c r="A2" s="90" t="s">
        <v>44</v>
      </c>
      <c r="F2" s="89"/>
      <c r="G2" s="89"/>
      <c r="H2" s="85"/>
    </row>
    <row r="3" spans="1:9" x14ac:dyDescent="0.2">
      <c r="F3" s="91"/>
    </row>
    <row r="4" spans="1:9" s="87" customFormat="1" x14ac:dyDescent="0.2">
      <c r="A4" s="87" t="s">
        <v>25</v>
      </c>
      <c r="B4" s="87" t="s">
        <v>26</v>
      </c>
      <c r="C4" s="87" t="s">
        <v>27</v>
      </c>
      <c r="D4" s="87" t="s">
        <v>28</v>
      </c>
      <c r="E4" s="87" t="s">
        <v>29</v>
      </c>
      <c r="F4" s="87" t="s">
        <v>30</v>
      </c>
      <c r="I4" s="87" t="s">
        <v>31</v>
      </c>
    </row>
    <row r="5" spans="1:9" x14ac:dyDescent="0.2">
      <c r="A5" s="92" t="s">
        <v>32</v>
      </c>
      <c r="B5" s="93" t="s">
        <v>45</v>
      </c>
      <c r="C5" s="93" t="s">
        <v>33</v>
      </c>
      <c r="D5" s="94">
        <v>4000</v>
      </c>
      <c r="E5" s="95">
        <v>7000</v>
      </c>
      <c r="F5" s="94">
        <v>459.82</v>
      </c>
      <c r="G5" s="96" t="s">
        <v>34</v>
      </c>
      <c r="H5" s="96"/>
      <c r="I5" s="97" t="s">
        <v>46</v>
      </c>
    </row>
    <row r="6" spans="1:9" x14ac:dyDescent="0.2">
      <c r="A6" s="98"/>
      <c r="B6" s="99"/>
      <c r="C6" s="99" t="s">
        <v>35</v>
      </c>
      <c r="D6" s="100">
        <v>8000</v>
      </c>
      <c r="E6" s="101">
        <v>14000</v>
      </c>
      <c r="F6" s="100">
        <v>1340.94</v>
      </c>
      <c r="G6" s="102"/>
      <c r="H6" s="102"/>
      <c r="I6" s="103"/>
    </row>
    <row r="7" spans="1:9" x14ac:dyDescent="0.2">
      <c r="A7" s="92" t="s">
        <v>32</v>
      </c>
      <c r="B7" s="93" t="s">
        <v>36</v>
      </c>
      <c r="C7" s="93" t="s">
        <v>33</v>
      </c>
      <c r="D7" s="94">
        <v>1000</v>
      </c>
      <c r="E7" s="94">
        <v>3000</v>
      </c>
      <c r="F7" s="94">
        <v>670.36</v>
      </c>
      <c r="G7" s="96" t="s">
        <v>37</v>
      </c>
      <c r="H7" s="104"/>
    </row>
    <row r="8" spans="1:9" x14ac:dyDescent="0.2">
      <c r="A8" s="98"/>
      <c r="B8" s="99"/>
      <c r="C8" s="99" t="s">
        <v>35</v>
      </c>
      <c r="D8" s="100">
        <v>2000</v>
      </c>
      <c r="E8" s="100">
        <v>6000</v>
      </c>
      <c r="F8" s="100">
        <v>1983.09</v>
      </c>
      <c r="G8" s="102"/>
      <c r="H8" s="105"/>
    </row>
    <row r="9" spans="1:9" x14ac:dyDescent="0.2">
      <c r="A9" s="92" t="s">
        <v>32</v>
      </c>
      <c r="B9" s="93" t="s">
        <v>36</v>
      </c>
      <c r="C9" s="93" t="s">
        <v>33</v>
      </c>
      <c r="D9" s="95">
        <v>2000</v>
      </c>
      <c r="E9" s="95">
        <v>5000</v>
      </c>
      <c r="F9" s="94">
        <v>586.96</v>
      </c>
      <c r="G9" s="96" t="s">
        <v>39</v>
      </c>
      <c r="H9" s="96"/>
      <c r="I9" s="97"/>
    </row>
    <row r="10" spans="1:9" x14ac:dyDescent="0.2">
      <c r="A10" s="98"/>
      <c r="B10" s="99"/>
      <c r="C10" s="99" t="s">
        <v>35</v>
      </c>
      <c r="D10" s="101">
        <v>4000</v>
      </c>
      <c r="E10" s="101">
        <v>10000</v>
      </c>
      <c r="F10" s="100">
        <v>1728.76</v>
      </c>
      <c r="G10" s="102"/>
      <c r="H10" s="102"/>
      <c r="I10" s="103"/>
    </row>
    <row r="11" spans="1:9" x14ac:dyDescent="0.2">
      <c r="D11" s="106"/>
      <c r="E11" s="106"/>
      <c r="F11" s="106"/>
    </row>
    <row r="12" spans="1:9" x14ac:dyDescent="0.2">
      <c r="A12" s="90" t="s">
        <v>40</v>
      </c>
      <c r="B12" s="91"/>
    </row>
    <row r="14" spans="1:9" x14ac:dyDescent="0.2">
      <c r="A14" s="87" t="s">
        <v>25</v>
      </c>
      <c r="B14" s="87" t="s">
        <v>26</v>
      </c>
      <c r="C14" s="87" t="s">
        <v>27</v>
      </c>
      <c r="D14" s="87" t="s">
        <v>28</v>
      </c>
      <c r="E14" s="87" t="s">
        <v>30</v>
      </c>
    </row>
    <row r="15" spans="1:9" x14ac:dyDescent="0.2">
      <c r="A15" s="87"/>
      <c r="B15" s="87"/>
      <c r="C15" s="87"/>
      <c r="D15" s="87"/>
      <c r="E15" s="87"/>
    </row>
    <row r="16" spans="1:9" x14ac:dyDescent="0.2">
      <c r="A16" s="92" t="s">
        <v>47</v>
      </c>
      <c r="B16" s="93" t="s">
        <v>41</v>
      </c>
      <c r="C16" s="93" t="s">
        <v>33</v>
      </c>
      <c r="D16" s="95">
        <v>50</v>
      </c>
      <c r="E16" s="107">
        <v>37.200000000000003</v>
      </c>
    </row>
    <row r="17" spans="1:6" x14ac:dyDescent="0.2">
      <c r="A17" s="98"/>
      <c r="B17" s="99" t="s">
        <v>48</v>
      </c>
      <c r="C17" s="99" t="s">
        <v>35</v>
      </c>
      <c r="D17" s="101">
        <v>150</v>
      </c>
      <c r="E17" s="108">
        <v>158.56</v>
      </c>
    </row>
    <row r="18" spans="1:6" x14ac:dyDescent="0.2">
      <c r="A18" s="92" t="s">
        <v>47</v>
      </c>
      <c r="B18" s="93" t="s">
        <v>2</v>
      </c>
      <c r="C18" s="93" t="s">
        <v>33</v>
      </c>
      <c r="D18" s="95">
        <v>50</v>
      </c>
      <c r="E18" s="107">
        <v>29.8</v>
      </c>
    </row>
    <row r="19" spans="1:6" x14ac:dyDescent="0.2">
      <c r="A19" s="98"/>
      <c r="B19" s="99" t="s">
        <v>49</v>
      </c>
      <c r="C19" s="99" t="s">
        <v>35</v>
      </c>
      <c r="D19" s="101">
        <v>150</v>
      </c>
      <c r="E19" s="108">
        <v>104.16</v>
      </c>
    </row>
    <row r="21" spans="1:6" x14ac:dyDescent="0.2">
      <c r="A21" s="90" t="s">
        <v>42</v>
      </c>
      <c r="B21" s="91"/>
    </row>
    <row r="23" spans="1:6" x14ac:dyDescent="0.2">
      <c r="A23" s="87" t="s">
        <v>25</v>
      </c>
      <c r="B23" s="87" t="s">
        <v>26</v>
      </c>
      <c r="C23" s="87" t="s">
        <v>27</v>
      </c>
      <c r="D23" s="87" t="s">
        <v>28</v>
      </c>
      <c r="E23" s="87" t="s">
        <v>30</v>
      </c>
    </row>
    <row r="24" spans="1:6" x14ac:dyDescent="0.2">
      <c r="A24" s="92" t="s">
        <v>47</v>
      </c>
      <c r="B24" s="93" t="s">
        <v>50</v>
      </c>
      <c r="C24" s="93" t="s">
        <v>33</v>
      </c>
      <c r="D24" s="95">
        <v>0</v>
      </c>
      <c r="E24" s="109">
        <v>6.96</v>
      </c>
    </row>
    <row r="25" spans="1:6" x14ac:dyDescent="0.2">
      <c r="A25" s="98" t="s">
        <v>43</v>
      </c>
      <c r="B25" s="99"/>
      <c r="C25" s="99" t="s">
        <v>35</v>
      </c>
      <c r="D25" s="101">
        <v>0</v>
      </c>
      <c r="E25" s="110">
        <v>20.46</v>
      </c>
    </row>
    <row r="26" spans="1:6" x14ac:dyDescent="0.2">
      <c r="A26" s="91"/>
    </row>
    <row r="27" spans="1:6" x14ac:dyDescent="0.2">
      <c r="A27" s="90" t="s">
        <v>51</v>
      </c>
      <c r="B27" s="91"/>
    </row>
    <row r="29" spans="1:6" x14ac:dyDescent="0.2">
      <c r="A29" s="87" t="s">
        <v>25</v>
      </c>
      <c r="B29" s="87" t="s">
        <v>26</v>
      </c>
      <c r="C29" s="87" t="s">
        <v>52</v>
      </c>
      <c r="D29" s="87" t="s">
        <v>28</v>
      </c>
      <c r="E29" s="87" t="s">
        <v>30</v>
      </c>
    </row>
    <row r="30" spans="1:6" x14ac:dyDescent="0.2">
      <c r="A30" s="88" t="s">
        <v>53</v>
      </c>
      <c r="B30" s="88" t="s">
        <v>54</v>
      </c>
      <c r="C30" s="88" t="s">
        <v>55</v>
      </c>
      <c r="D30" s="95">
        <v>0</v>
      </c>
      <c r="E30" s="109">
        <v>7.5</v>
      </c>
      <c r="F30" s="88" t="s">
        <v>56</v>
      </c>
    </row>
    <row r="31" spans="1:6" x14ac:dyDescent="0.2">
      <c r="B31" s="88" t="s">
        <v>57</v>
      </c>
    </row>
    <row r="33" spans="1:5" x14ac:dyDescent="0.2">
      <c r="A33" s="88" t="s">
        <v>53</v>
      </c>
      <c r="B33" s="88" t="s">
        <v>58</v>
      </c>
      <c r="C33" s="88" t="s">
        <v>59</v>
      </c>
      <c r="E33" s="88" t="s">
        <v>60</v>
      </c>
    </row>
    <row r="34" spans="1:5" x14ac:dyDescent="0.2">
      <c r="C34" s="88" t="s">
        <v>61</v>
      </c>
      <c r="E34" s="88" t="s">
        <v>60</v>
      </c>
    </row>
    <row r="35" spans="1:5" s="99" customFormat="1" x14ac:dyDescent="0.2">
      <c r="C35" s="99" t="s">
        <v>62</v>
      </c>
      <c r="E35" s="99" t="s">
        <v>60</v>
      </c>
    </row>
    <row r="37" spans="1:5" x14ac:dyDescent="0.2">
      <c r="A37" s="90" t="s">
        <v>63</v>
      </c>
    </row>
    <row r="39" spans="1:5" x14ac:dyDescent="0.2">
      <c r="A39" s="87" t="s">
        <v>25</v>
      </c>
      <c r="B39" s="87" t="s">
        <v>26</v>
      </c>
      <c r="C39" s="87" t="s">
        <v>27</v>
      </c>
      <c r="D39" s="87" t="s">
        <v>28</v>
      </c>
      <c r="E39" s="87" t="s">
        <v>64</v>
      </c>
    </row>
    <row r="40" spans="1:5" s="99" customFormat="1" x14ac:dyDescent="0.2">
      <c r="A40" s="99" t="s">
        <v>65</v>
      </c>
      <c r="B40" s="99" t="s">
        <v>66</v>
      </c>
      <c r="C40" s="99" t="s">
        <v>55</v>
      </c>
      <c r="D40" s="101">
        <v>0</v>
      </c>
      <c r="E40" s="99" t="s">
        <v>67</v>
      </c>
    </row>
    <row r="41" spans="1:5" x14ac:dyDescent="0.2">
      <c r="A41" s="88" t="s">
        <v>68</v>
      </c>
    </row>
    <row r="44" spans="1:5" x14ac:dyDescent="0.2">
      <c r="A44" s="90" t="s">
        <v>69</v>
      </c>
    </row>
    <row r="46" spans="1:5" x14ac:dyDescent="0.2">
      <c r="A46" s="87" t="s">
        <v>25</v>
      </c>
      <c r="B46" s="87" t="s">
        <v>26</v>
      </c>
      <c r="C46" s="87" t="s">
        <v>52</v>
      </c>
      <c r="D46" s="87" t="s">
        <v>28</v>
      </c>
      <c r="E46" s="87" t="s">
        <v>64</v>
      </c>
    </row>
    <row r="48" spans="1:5" x14ac:dyDescent="0.2">
      <c r="A48" s="88" t="s">
        <v>70</v>
      </c>
      <c r="B48" s="88" t="s">
        <v>71</v>
      </c>
      <c r="C48" s="88" t="s">
        <v>55</v>
      </c>
      <c r="D48" s="111">
        <v>0</v>
      </c>
      <c r="E48" s="88" t="s">
        <v>72</v>
      </c>
    </row>
    <row r="49" spans="1:1" x14ac:dyDescent="0.2">
      <c r="A49" s="91"/>
    </row>
    <row r="51" spans="1:1" x14ac:dyDescent="0.2">
      <c r="A51" s="90" t="s">
        <v>73</v>
      </c>
    </row>
    <row r="52" spans="1:1" x14ac:dyDescent="0.2">
      <c r="A52" s="90"/>
    </row>
    <row r="53" spans="1:1" x14ac:dyDescent="0.2">
      <c r="A53" s="88" t="s">
        <v>74</v>
      </c>
    </row>
    <row r="54" spans="1:1" x14ac:dyDescent="0.2">
      <c r="A54" s="90"/>
    </row>
    <row r="56" spans="1:1" x14ac:dyDescent="0.2">
      <c r="A56" s="88" t="s">
        <v>75</v>
      </c>
    </row>
    <row r="57" spans="1:1" x14ac:dyDescent="0.2">
      <c r="A57" s="88" t="s">
        <v>38</v>
      </c>
    </row>
  </sheetData>
  <mergeCells count="3">
    <mergeCell ref="G5:H6"/>
    <mergeCell ref="G7:H8"/>
    <mergeCell ref="G9:H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452623-c657-4d7c-9b77-f12763a8a5e6" xsi:nil="true"/>
    <lcf76f155ced4ddcb4097134ff3c332f xmlns="0224f273-9a5b-4109-abfe-986aabc0e0a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44DD3B3DD3024A8737E418557B1AF0" ma:contentTypeVersion="16" ma:contentTypeDescription="Create a new document." ma:contentTypeScope="" ma:versionID="127e5f8e406e0c802f5a5676fed6938a">
  <xsd:schema xmlns:xsd="http://www.w3.org/2001/XMLSchema" xmlns:xs="http://www.w3.org/2001/XMLSchema" xmlns:p="http://schemas.microsoft.com/office/2006/metadata/properties" xmlns:ns2="0224f273-9a5b-4109-abfe-986aabc0e0ab" xmlns:ns3="da452623-c657-4d7c-9b77-f12763a8a5e6" targetNamespace="http://schemas.microsoft.com/office/2006/metadata/properties" ma:root="true" ma:fieldsID="3312086dd275793985ebf8b15e309665" ns2:_="" ns3:_="">
    <xsd:import namespace="0224f273-9a5b-4109-abfe-986aabc0e0ab"/>
    <xsd:import namespace="da452623-c657-4d7c-9b77-f12763a8a5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4f273-9a5b-4109-abfe-986aabc0e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8f1549b-481b-4eac-8096-4013bd7d38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52623-c657-4d7c-9b77-f12763a8a5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8ef064-fe42-48b4-8bcf-23ee8083ac08}" ma:internalName="TaxCatchAll" ma:showField="CatchAllData" ma:web="da452623-c657-4d7c-9b77-f12763a8a5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4933C-10DA-434B-B4FD-821359CEAFBF}">
  <ds:schemaRefs>
    <ds:schemaRef ds:uri="http://schemas.microsoft.com/office/2006/metadata/properties"/>
    <ds:schemaRef ds:uri="http://schemas.microsoft.com/office/infopath/2007/PartnerControls"/>
    <ds:schemaRef ds:uri="ba83e5e6-358e-4edb-83d7-e1ebc393b581"/>
    <ds:schemaRef ds:uri="dacb81a8-705d-41d2-9bf8-85d9950814a1"/>
  </ds:schemaRefs>
</ds:datastoreItem>
</file>

<file path=customXml/itemProps2.xml><?xml version="1.0" encoding="utf-8"?>
<ds:datastoreItem xmlns:ds="http://schemas.openxmlformats.org/officeDocument/2006/customXml" ds:itemID="{D01EDBCF-FB97-4373-A5CA-A9CE7163C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FE5735-B9A7-4457-A5F7-6A9EA7CD15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Health Insurance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Brittany Straub</dc:creator>
  <cp:keywords/>
  <dc:description/>
  <cp:lastModifiedBy>Stephanie Recupero</cp:lastModifiedBy>
  <cp:revision/>
  <dcterms:created xsi:type="dcterms:W3CDTF">2017-10-12T16:39:06Z</dcterms:created>
  <dcterms:modified xsi:type="dcterms:W3CDTF">2023-03-03T20:04:22Z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0x0101006EEDA4CEE02722438BA4248AE57ED50E</vt:lpwstr>
  </property>
  <property fmtid="{D5CDD505-2E9C-101B-9397-08002B2CF9AE}" pid="3" name="MediaServiceImageTags">
    <vt:lpwstr/>
  </property>
</Properties>
</file>